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ml.chartshapes+xml"/>
  <Default Extension="jpeg" ContentType="image/jpeg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9440" windowHeight="8100" activeTab="2"/>
  </bookViews>
  <sheets>
    <sheet name="F-GCNP" sheetId="1" r:id="rId1"/>
    <sheet name="F-GIKO" sheetId="4" r:id="rId2"/>
    <sheet name="F-HPGX" sheetId="5" r:id="rId3"/>
  </sheets>
  <calcPr calcId="125725"/>
  <fileRecoveryPr repairLoad="1"/>
</workbook>
</file>

<file path=xl/calcChain.xml><?xml version="1.0" encoding="utf-8"?>
<calcChain xmlns="http://schemas.openxmlformats.org/spreadsheetml/2006/main">
  <c r="E21" i="5"/>
  <c r="E18" l="1"/>
  <c r="E17"/>
  <c r="E16"/>
  <c r="E15"/>
  <c r="E14"/>
  <c r="C13"/>
  <c r="E13" s="1"/>
  <c r="E12"/>
  <c r="C24" i="4" s="1"/>
  <c r="C23" s="1"/>
  <c r="E22" s="1"/>
  <c r="C22"/>
  <c r="E21"/>
  <c r="E20"/>
  <c r="C20" s="1"/>
  <c r="E18"/>
  <c r="E17"/>
  <c r="E16"/>
  <c r="E15"/>
  <c r="E14"/>
  <c r="E13"/>
  <c r="C13"/>
  <c r="E12"/>
  <c r="E21" i="1"/>
  <c r="E16"/>
  <c r="E15"/>
  <c r="E14"/>
  <c r="C13"/>
  <c r="C20" s="1"/>
  <c r="E12"/>
  <c r="E13" l="1"/>
  <c r="E20" s="1"/>
  <c r="E20" i="5"/>
  <c r="C20"/>
  <c r="E19" s="1"/>
  <c r="E22"/>
  <c r="C22"/>
  <c r="C24" s="1"/>
  <c r="C23" l="1"/>
  <c r="C22" i="1"/>
  <c r="E22"/>
  <c r="C24"/>
  <c r="C23"/>
</calcChain>
</file>

<file path=xl/sharedStrings.xml><?xml version="1.0" encoding="utf-8"?>
<sst xmlns="http://schemas.openxmlformats.org/spreadsheetml/2006/main" count="100" uniqueCount="39">
  <si>
    <t>DEVIS DE MASSE ET DE CENTRAGE</t>
  </si>
  <si>
    <t>Devis de masse et de centrage</t>
  </si>
  <si>
    <t>Masse</t>
  </si>
  <si>
    <t>Moment</t>
  </si>
  <si>
    <t>(kg)</t>
  </si>
  <si>
    <t>(m)</t>
  </si>
  <si>
    <t>Masse à vide</t>
  </si>
  <si>
    <t>Pilote</t>
  </si>
  <si>
    <t>Co-pilote</t>
  </si>
  <si>
    <t>Charge utile restante</t>
  </si>
  <si>
    <t>* Masse maxi. soute à bagages 54kg</t>
  </si>
  <si>
    <t>Devis de centrage du 10/07/2007</t>
  </si>
  <si>
    <t xml:space="preserve">Masse Maxi </t>
  </si>
  <si>
    <t>Bras de levier</t>
  </si>
  <si>
    <t>(kg,m)</t>
  </si>
  <si>
    <t>Carburant</t>
  </si>
  <si>
    <t>Bagages*</t>
  </si>
  <si>
    <t xml:space="preserve">Masse totale en charge </t>
  </si>
  <si>
    <t>Démarrage, Taxi,    délestage (-5l)</t>
  </si>
  <si>
    <t>Centrage</t>
  </si>
  <si>
    <r>
      <t xml:space="preserve">masse au décollage                       </t>
    </r>
    <r>
      <rPr>
        <b/>
        <sz val="12"/>
        <color rgb="FFFF0000"/>
        <rFont val="Calibri"/>
        <family val="2"/>
        <scheme val="minor"/>
      </rPr>
      <t xml:space="preserve"> max</t>
    </r>
  </si>
  <si>
    <t>Effets sur le vol</t>
  </si>
  <si>
    <t>Stabilité</t>
  </si>
  <si>
    <t>Manoeuvrabilité</t>
  </si>
  <si>
    <t>Braquage gouvernes / traînée / consommation</t>
  </si>
  <si>
    <t xml:space="preserve"> +</t>
  </si>
  <si>
    <t xml:space="preserve"> -</t>
  </si>
  <si>
    <t>F-GIKO  DR400-120</t>
  </si>
  <si>
    <t xml:space="preserve">F-GCNP  Cessna  F152  </t>
  </si>
  <si>
    <t>Passager  AR 2</t>
  </si>
  <si>
    <t>Passager AR 1</t>
  </si>
  <si>
    <t>Devis de centrage du 03/03/2005</t>
  </si>
  <si>
    <t>* Masse maxi. soute à bagages 50kg</t>
  </si>
  <si>
    <t>Devis de centrage du 22/02/2008</t>
  </si>
  <si>
    <r>
      <t>Carburant    -</t>
    </r>
    <r>
      <rPr>
        <i/>
        <sz val="11"/>
        <color theme="1"/>
        <rFont val="Calibri"/>
        <family val="2"/>
        <scheme val="minor"/>
      </rPr>
      <t xml:space="preserve"> (max 110l)</t>
    </r>
  </si>
  <si>
    <t>F-HPGX - Cessna 172R 160ch</t>
  </si>
  <si>
    <r>
      <t xml:space="preserve">Carburant   - </t>
    </r>
    <r>
      <rPr>
        <i/>
        <sz val="11"/>
        <color theme="1"/>
        <rFont val="Calibri"/>
        <family val="2"/>
        <scheme val="minor"/>
      </rPr>
      <t>(max:189l)</t>
    </r>
  </si>
  <si>
    <r>
      <t>Baggages soute AR sièges</t>
    </r>
    <r>
      <rPr>
        <i/>
        <sz val="11"/>
        <color theme="1"/>
        <rFont val="Calibri"/>
        <family val="2"/>
        <scheme val="minor"/>
      </rPr>
      <t xml:space="preserve"> (max: 54 Kg)</t>
    </r>
  </si>
  <si>
    <r>
      <t xml:space="preserve">Baggages soute AR </t>
    </r>
    <r>
      <rPr>
        <i/>
        <sz val="11"/>
        <color theme="1"/>
        <rFont val="Calibri"/>
        <family val="2"/>
        <scheme val="minor"/>
      </rPr>
      <t>(max: 22 Kg)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</si>
</sst>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indexed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Fill="1" applyBorder="1" applyProtection="1"/>
    <xf numFmtId="0" fontId="5" fillId="2" borderId="6" xfId="0" applyFont="1" applyFill="1" applyBorder="1"/>
    <xf numFmtId="0" fontId="0" fillId="2" borderId="10" xfId="0" applyFill="1" applyBorder="1"/>
    <xf numFmtId="0" fontId="6" fillId="0" borderId="7" xfId="0" applyFont="1" applyBorder="1"/>
    <xf numFmtId="0" fontId="6" fillId="0" borderId="3" xfId="0" applyFont="1" applyBorder="1"/>
    <xf numFmtId="0" fontId="0" fillId="0" borderId="7" xfId="0" applyBorder="1"/>
    <xf numFmtId="0" fontId="0" fillId="0" borderId="3" xfId="0" applyBorder="1"/>
    <xf numFmtId="2" fontId="0" fillId="0" borderId="3" xfId="0" applyNumberFormat="1" applyBorder="1"/>
    <xf numFmtId="164" fontId="0" fillId="0" borderId="3" xfId="0" applyNumberFormat="1" applyBorder="1"/>
    <xf numFmtId="2" fontId="0" fillId="0" borderId="8" xfId="0" applyNumberFormat="1" applyBorder="1"/>
    <xf numFmtId="0" fontId="0" fillId="0" borderId="11" xfId="0" applyBorder="1"/>
    <xf numFmtId="0" fontId="0" fillId="0" borderId="12" xfId="0" applyBorder="1"/>
    <xf numFmtId="164" fontId="0" fillId="0" borderId="9" xfId="0" applyNumberFormat="1" applyBorder="1"/>
    <xf numFmtId="0" fontId="0" fillId="0" borderId="14" xfId="0" applyBorder="1"/>
    <xf numFmtId="0" fontId="0" fillId="0" borderId="0" xfId="0" applyBorder="1"/>
    <xf numFmtId="0" fontId="0" fillId="0" borderId="15" xfId="0" applyBorder="1"/>
    <xf numFmtId="0" fontId="0" fillId="0" borderId="1" xfId="0" applyBorder="1"/>
    <xf numFmtId="2" fontId="0" fillId="0" borderId="1" xfId="0" applyNumberFormat="1" applyBorder="1"/>
    <xf numFmtId="2" fontId="0" fillId="0" borderId="13" xfId="0" applyNumberFormat="1" applyBorder="1"/>
    <xf numFmtId="0" fontId="0" fillId="0" borderId="16" xfId="0" applyBorder="1"/>
    <xf numFmtId="0" fontId="0" fillId="0" borderId="2" xfId="0" applyBorder="1"/>
    <xf numFmtId="2" fontId="0" fillId="0" borderId="17" xfId="0" applyNumberFormat="1" applyBorder="1"/>
    <xf numFmtId="2" fontId="0" fillId="0" borderId="14" xfId="0" applyNumberFormat="1" applyBorder="1"/>
    <xf numFmtId="2" fontId="0" fillId="0" borderId="0" xfId="0" applyNumberFormat="1" applyBorder="1"/>
    <xf numFmtId="0" fontId="1" fillId="2" borderId="18" xfId="0" applyFont="1" applyFill="1" applyBorder="1"/>
    <xf numFmtId="0" fontId="6" fillId="0" borderId="4" xfId="0" applyFont="1" applyBorder="1"/>
    <xf numFmtId="2" fontId="3" fillId="0" borderId="4" xfId="0" applyNumberFormat="1" applyFont="1" applyBorder="1"/>
    <xf numFmtId="2" fontId="3" fillId="0" borderId="19" xfId="0" applyNumberFormat="1" applyFont="1" applyBorder="1"/>
    <xf numFmtId="0" fontId="1" fillId="3" borderId="10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4" borderId="3" xfId="0" applyFill="1" applyBorder="1"/>
    <xf numFmtId="2" fontId="0" fillId="4" borderId="3" xfId="0" applyNumberFormat="1" applyFill="1" applyBorder="1"/>
    <xf numFmtId="2" fontId="3" fillId="5" borderId="4" xfId="0" applyNumberFormat="1" applyFont="1" applyFill="1" applyBorder="1"/>
    <xf numFmtId="2" fontId="0" fillId="5" borderId="3" xfId="0" applyNumberFormat="1" applyFill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6" borderId="21" xfId="0" applyFill="1" applyBorder="1" applyAlignment="1">
      <alignment horizontal="center"/>
    </xf>
    <xf numFmtId="0" fontId="0" fillId="6" borderId="22" xfId="0" applyFill="1" applyBorder="1" applyAlignment="1">
      <alignment horizontal="center"/>
    </xf>
    <xf numFmtId="0" fontId="0" fillId="6" borderId="23" xfId="0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0" fillId="7" borderId="3" xfId="0" applyFill="1" applyBorder="1"/>
    <xf numFmtId="2" fontId="0" fillId="4" borderId="3" xfId="0" applyNumberFormat="1" applyFill="1" applyBorder="1" applyProtection="1">
      <protection locked="0"/>
    </xf>
  </cellXfs>
  <cellStyles count="1">
    <cellStyle name="Normal" xfId="0" builtinId="0"/>
  </cellStyles>
  <dxfs count="9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FF0000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FF0000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FF0000"/>
      </font>
    </dxf>
  </dxfs>
  <tableStyles count="0" defaultTableStyle="TableStyleMedium9" defaultPivotStyle="PivotStyleLight16"/>
  <colors>
    <mruColors>
      <color rgb="FFFFFF99"/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/>
              <a:t>Limites</a:t>
            </a:r>
            <a:r>
              <a:rPr lang="en-US" baseline="0"/>
              <a:t> de Centrage</a:t>
            </a:r>
            <a:endParaRPr lang="en-US"/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Masse au décollage</c:v>
          </c:tx>
          <c:spPr>
            <a:ln w="28575">
              <a:solidFill>
                <a:srgbClr val="00B050"/>
              </a:solidFill>
            </a:ln>
          </c:spPr>
          <c:marker>
            <c:symbol val="circle"/>
            <c:size val="11"/>
            <c:spPr>
              <a:solidFill>
                <a:srgbClr val="00B050"/>
              </a:solidFill>
            </c:spPr>
          </c:marker>
          <c:xVal>
            <c:numRef>
              <c:f>'F-GCNP'!$C$24</c:f>
              <c:numCache>
                <c:formatCode>0.000</c:formatCode>
                <c:ptCount val="1"/>
                <c:pt idx="0">
                  <c:v>0.84720165745856357</c:v>
                </c:pt>
              </c:numCache>
            </c:numRef>
          </c:xVal>
          <c:yVal>
            <c:numRef>
              <c:f>'F-GCNP'!$C$22</c:f>
              <c:numCache>
                <c:formatCode>0.00</c:formatCode>
                <c:ptCount val="1"/>
                <c:pt idx="0">
                  <c:v>724</c:v>
                </c:pt>
              </c:numCache>
            </c:numRef>
          </c:yVal>
        </c:ser>
        <c:axId val="84875520"/>
        <c:axId val="86278912"/>
      </c:scatterChart>
      <c:valAx>
        <c:axId val="84875520"/>
        <c:scaling>
          <c:orientation val="minMax"/>
          <c:max val="0.95000000000000062"/>
          <c:min val="0.75000000000000089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Bras de levier (m)</a:t>
                </a:r>
              </a:p>
            </c:rich>
          </c:tx>
          <c:layout/>
        </c:title>
        <c:numFmt formatCode="0.00" sourceLinked="0"/>
        <c:tickLblPos val="nextTo"/>
        <c:crossAx val="86278912"/>
        <c:crosses val="autoZero"/>
        <c:crossBetween val="midCat"/>
        <c:majorUnit val="2.5000000000000012E-2"/>
        <c:minorUnit val="2.5000000000000012E-2"/>
      </c:valAx>
      <c:valAx>
        <c:axId val="86278912"/>
        <c:scaling>
          <c:orientation val="minMax"/>
          <c:max val="800"/>
          <c:min val="40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Masse avion chargé (kg)</a:t>
                </a:r>
              </a:p>
            </c:rich>
          </c:tx>
          <c:layout/>
        </c:title>
        <c:numFmt formatCode="0.00" sourceLinked="1"/>
        <c:tickLblPos val="nextTo"/>
        <c:crossAx val="84875520"/>
        <c:crosses val="autoZero"/>
        <c:crossBetween val="midCat"/>
      </c:valAx>
    </c:plotArea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/>
              <a:t>Limites</a:t>
            </a:r>
            <a:r>
              <a:rPr lang="en-US" baseline="0"/>
              <a:t> de Centrage</a:t>
            </a:r>
            <a:endParaRPr lang="en-US"/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Masse au décollage</c:v>
          </c:tx>
          <c:spPr>
            <a:ln w="28575">
              <a:solidFill>
                <a:srgbClr val="00B050"/>
              </a:solidFill>
            </a:ln>
          </c:spPr>
          <c:marker>
            <c:symbol val="circle"/>
            <c:size val="11"/>
            <c:spPr>
              <a:solidFill>
                <a:srgbClr val="00B050"/>
              </a:solidFill>
            </c:spPr>
          </c:marker>
          <c:xVal>
            <c:numRef>
              <c:f>'F-GIKO'!$C$24</c:f>
              <c:numCache>
                <c:formatCode>0.000</c:formatCode>
                <c:ptCount val="1"/>
                <c:pt idx="0">
                  <c:v>0.51236434977578471</c:v>
                </c:pt>
              </c:numCache>
            </c:numRef>
          </c:xVal>
          <c:yVal>
            <c:numRef>
              <c:f>'F-GIKO'!$C$22</c:f>
              <c:numCache>
                <c:formatCode>0.00</c:formatCode>
                <c:ptCount val="1"/>
                <c:pt idx="0">
                  <c:v>892</c:v>
                </c:pt>
              </c:numCache>
            </c:numRef>
          </c:yVal>
        </c:ser>
        <c:axId val="86288256"/>
        <c:axId val="86322176"/>
      </c:scatterChart>
      <c:valAx>
        <c:axId val="86288256"/>
        <c:scaling>
          <c:orientation val="minMax"/>
          <c:max val="0.60000000000000064"/>
          <c:min val="0.15000000000000016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Bras de levier (m)</a:t>
                </a:r>
              </a:p>
            </c:rich>
          </c:tx>
          <c:layout/>
        </c:title>
        <c:numFmt formatCode="0.00" sourceLinked="0"/>
        <c:tickLblPos val="nextTo"/>
        <c:crossAx val="86322176"/>
        <c:crosses val="autoZero"/>
        <c:crossBetween val="midCat"/>
        <c:majorUnit val="0.05"/>
        <c:minorUnit val="0.05"/>
      </c:valAx>
      <c:valAx>
        <c:axId val="86322176"/>
        <c:scaling>
          <c:orientation val="minMax"/>
          <c:max val="950"/>
          <c:min val="55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Masse avion chargé (kg)</a:t>
                </a:r>
              </a:p>
            </c:rich>
          </c:tx>
          <c:layout/>
        </c:title>
        <c:numFmt formatCode="0.00" sourceLinked="1"/>
        <c:tickLblPos val="nextTo"/>
        <c:crossAx val="86288256"/>
        <c:crosses val="autoZero"/>
        <c:crossBetween val="midCat"/>
      </c:valAx>
      <c:spPr>
        <a:noFill/>
        <a:ln w="25400">
          <a:noFill/>
        </a:ln>
      </c:spPr>
    </c:plotArea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/>
              <a:t>Limites</a:t>
            </a:r>
            <a:r>
              <a:rPr lang="en-US" baseline="0"/>
              <a:t> de Centrage</a:t>
            </a:r>
            <a:endParaRPr lang="en-US"/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Masse au décollage</c:v>
          </c:tx>
          <c:spPr>
            <a:ln w="28575">
              <a:solidFill>
                <a:srgbClr val="00B050"/>
              </a:solidFill>
            </a:ln>
          </c:spPr>
          <c:marker>
            <c:symbol val="circle"/>
            <c:size val="11"/>
            <c:spPr>
              <a:solidFill>
                <a:srgbClr val="00B050"/>
              </a:solidFill>
            </c:spPr>
          </c:marker>
          <c:xVal>
            <c:numRef>
              <c:f>'F-HPGX'!$C$24</c:f>
              <c:numCache>
                <c:formatCode>0.000</c:formatCode>
                <c:ptCount val="1"/>
                <c:pt idx="0">
                  <c:v>1.1056614683082535</c:v>
                </c:pt>
              </c:numCache>
            </c:numRef>
          </c:xVal>
          <c:yVal>
            <c:numRef>
              <c:f>'F-HPGX'!$C$22</c:f>
              <c:numCache>
                <c:formatCode>0.00</c:formatCode>
                <c:ptCount val="1"/>
                <c:pt idx="0">
                  <c:v>1096.5</c:v>
                </c:pt>
              </c:numCache>
            </c:numRef>
          </c:yVal>
        </c:ser>
        <c:axId val="86371328"/>
        <c:axId val="87561728"/>
      </c:scatterChart>
      <c:valAx>
        <c:axId val="86371328"/>
        <c:scaling>
          <c:orientation val="minMax"/>
          <c:max val="1.3"/>
          <c:min val="0.8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Bras de levier (m)</a:t>
                </a:r>
              </a:p>
            </c:rich>
          </c:tx>
          <c:layout/>
        </c:title>
        <c:numFmt formatCode="0.00" sourceLinked="0"/>
        <c:tickLblPos val="nextTo"/>
        <c:crossAx val="87561728"/>
        <c:crosses val="autoZero"/>
        <c:crossBetween val="midCat"/>
        <c:majorUnit val="0.05"/>
        <c:minorUnit val="2.5000000000000008E-2"/>
      </c:valAx>
      <c:valAx>
        <c:axId val="87561728"/>
        <c:scaling>
          <c:orientation val="minMax"/>
          <c:max val="1200"/>
          <c:min val="70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Masse avion chargé (kg)</a:t>
                </a:r>
              </a:p>
            </c:rich>
          </c:tx>
          <c:layout/>
        </c:title>
        <c:numFmt formatCode="0.00" sourceLinked="1"/>
        <c:tickLblPos val="nextTo"/>
        <c:crossAx val="86371328"/>
        <c:crosses val="autoZero"/>
        <c:crossBetween val="midCat"/>
      </c:valAx>
    </c:plotArea>
    <c:plotVisOnly val="1"/>
  </c:chart>
  <c:printSettings>
    <c:headerFooter/>
    <c:pageMargins b="0.75000000000000122" l="0.70000000000000062" r="0.70000000000000062" t="0.75000000000000122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66675</xdr:rowOff>
    </xdr:from>
    <xdr:to>
      <xdr:col>0</xdr:col>
      <xdr:colOff>1657350</xdr:colOff>
      <xdr:row>6</xdr:row>
      <xdr:rowOff>20568</xdr:rowOff>
    </xdr:to>
    <xdr:pic>
      <xdr:nvPicPr>
        <xdr:cNvPr id="7" name="Image 6" descr="Log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3953" b="22134"/>
        <a:stretch>
          <a:fillRect/>
        </a:stretch>
      </xdr:blipFill>
      <xdr:spPr>
        <a:xfrm>
          <a:off x="447675" y="66675"/>
          <a:ext cx="1209675" cy="1192143"/>
        </a:xfrm>
        <a:prstGeom prst="rect">
          <a:avLst/>
        </a:prstGeom>
      </xdr:spPr>
    </xdr:pic>
    <xdr:clientData/>
  </xdr:twoCellAnchor>
  <xdr:twoCellAnchor>
    <xdr:from>
      <xdr:col>5</xdr:col>
      <xdr:colOff>120649</xdr:colOff>
      <xdr:row>0</xdr:row>
      <xdr:rowOff>187325</xdr:rowOff>
    </xdr:from>
    <xdr:to>
      <xdr:col>12</xdr:col>
      <xdr:colOff>663575</xdr:colOff>
      <xdr:row>23</xdr:row>
      <xdr:rowOff>158749</xdr:rowOff>
    </xdr:to>
    <xdr:graphicFrame macro="">
      <xdr:nvGraphicFramePr>
        <xdr:cNvPr id="9" name="Graphique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371477</xdr:colOff>
      <xdr:row>11</xdr:row>
      <xdr:rowOff>12700</xdr:rowOff>
    </xdr:from>
    <xdr:to>
      <xdr:col>7</xdr:col>
      <xdr:colOff>406401</xdr:colOff>
      <xdr:row>20</xdr:row>
      <xdr:rowOff>76205</xdr:rowOff>
    </xdr:to>
    <xdr:cxnSp macro="">
      <xdr:nvCxnSpPr>
        <xdr:cNvPr id="5" name="Connecteur droit 4"/>
        <xdr:cNvCxnSpPr/>
      </xdr:nvCxnSpPr>
      <xdr:spPr>
        <a:xfrm rot="5400000" flipH="1" flipV="1">
          <a:off x="6396036" y="3157541"/>
          <a:ext cx="1778005" cy="34924"/>
        </a:xfrm>
        <a:prstGeom prst="line">
          <a:avLst/>
        </a:prstGeom>
        <a:ln w="38100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403225</xdr:colOff>
      <xdr:row>15</xdr:row>
      <xdr:rowOff>73025</xdr:rowOff>
    </xdr:from>
    <xdr:to>
      <xdr:col>10</xdr:col>
      <xdr:colOff>403225</xdr:colOff>
      <xdr:row>16</xdr:row>
      <xdr:rowOff>111125</xdr:rowOff>
    </xdr:to>
    <xdr:sp macro="" textlink="">
      <xdr:nvSpPr>
        <xdr:cNvPr id="8" name="ZoneTexte 7"/>
        <xdr:cNvSpPr txBox="1"/>
      </xdr:nvSpPr>
      <xdr:spPr>
        <a:xfrm>
          <a:off x="8823325" y="3108325"/>
          <a:ext cx="76200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 b="1">
              <a:solidFill>
                <a:srgbClr val="FF0000"/>
              </a:solidFill>
            </a:rPr>
            <a:t>CG=0.852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0.30578</cdr:x>
      <cdr:y>0.18102</cdr:y>
    </cdr:from>
    <cdr:to>
      <cdr:x>0.43922</cdr:x>
      <cdr:y>0.46491</cdr:y>
    </cdr:to>
    <cdr:sp macro="" textlink="">
      <cdr:nvSpPr>
        <cdr:cNvPr id="3" name="Connecteur droit 2"/>
        <cdr:cNvSpPr/>
      </cdr:nvSpPr>
      <cdr:spPr>
        <a:xfrm xmlns:a="http://schemas.openxmlformats.org/drawingml/2006/main" rot="5400000" flipH="1" flipV="1">
          <a:off x="1540646" y="1083439"/>
          <a:ext cx="1297042" cy="784230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0.85251</cdr:x>
      <cdr:y>0.18972</cdr:y>
    </cdr:from>
    <cdr:to>
      <cdr:x>0.85869</cdr:x>
      <cdr:y>0.85401</cdr:y>
    </cdr:to>
    <cdr:sp macro="" textlink="">
      <cdr:nvSpPr>
        <cdr:cNvPr id="7" name="Connecteur droit 6"/>
        <cdr:cNvSpPr/>
      </cdr:nvSpPr>
      <cdr:spPr>
        <a:xfrm xmlns:a="http://schemas.openxmlformats.org/drawingml/2006/main" rot="16200000" flipV="1">
          <a:off x="3510797" y="2366129"/>
          <a:ext cx="3035033" cy="36326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0.43854</cdr:x>
      <cdr:y>0.18513</cdr:y>
    </cdr:from>
    <cdr:to>
      <cdr:x>0.85251</cdr:x>
      <cdr:y>0.18694</cdr:y>
    </cdr:to>
    <cdr:sp macro="" textlink="">
      <cdr:nvSpPr>
        <cdr:cNvPr id="9" name="Connecteur droit 8"/>
        <cdr:cNvSpPr/>
      </cdr:nvSpPr>
      <cdr:spPr>
        <a:xfrm xmlns:a="http://schemas.openxmlformats.org/drawingml/2006/main">
          <a:off x="2577273" y="845826"/>
          <a:ext cx="2432878" cy="8249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0.55592</cdr:x>
      <cdr:y>0.12924</cdr:y>
    </cdr:from>
    <cdr:to>
      <cdr:x>0.55754</cdr:x>
      <cdr:y>0.84958</cdr:y>
    </cdr:to>
    <cdr:sp macro="" textlink="">
      <cdr:nvSpPr>
        <cdr:cNvPr id="11" name="Connecteur droit 10"/>
        <cdr:cNvSpPr/>
      </cdr:nvSpPr>
      <cdr:spPr>
        <a:xfrm xmlns:a="http://schemas.openxmlformats.org/drawingml/2006/main" rot="5400000" flipH="1" flipV="1">
          <a:off x="3267075" y="581025"/>
          <a:ext cx="9526" cy="3238501"/>
        </a:xfrm>
        <a:prstGeom xmlns:a="http://schemas.openxmlformats.org/drawingml/2006/main" prst="line">
          <a:avLst/>
        </a:prstGeom>
        <a:ln xmlns:a="http://schemas.openxmlformats.org/drawingml/2006/main" w="28575">
          <a:solidFill>
            <a:srgbClr val="FF0000"/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66675</xdr:rowOff>
    </xdr:from>
    <xdr:to>
      <xdr:col>0</xdr:col>
      <xdr:colOff>1657350</xdr:colOff>
      <xdr:row>6</xdr:row>
      <xdr:rowOff>20568</xdr:rowOff>
    </xdr:to>
    <xdr:pic>
      <xdr:nvPicPr>
        <xdr:cNvPr id="2" name="Image 1" descr="Log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3953" b="22134"/>
        <a:stretch>
          <a:fillRect/>
        </a:stretch>
      </xdr:blipFill>
      <xdr:spPr>
        <a:xfrm>
          <a:off x="447675" y="66675"/>
          <a:ext cx="1209675" cy="1192143"/>
        </a:xfrm>
        <a:prstGeom prst="rect">
          <a:avLst/>
        </a:prstGeom>
      </xdr:spPr>
    </xdr:pic>
    <xdr:clientData/>
  </xdr:twoCellAnchor>
  <xdr:twoCellAnchor>
    <xdr:from>
      <xdr:col>5</xdr:col>
      <xdr:colOff>120649</xdr:colOff>
      <xdr:row>0</xdr:row>
      <xdr:rowOff>187325</xdr:rowOff>
    </xdr:from>
    <xdr:to>
      <xdr:col>12</xdr:col>
      <xdr:colOff>663575</xdr:colOff>
      <xdr:row>23</xdr:row>
      <xdr:rowOff>158749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63503</xdr:colOff>
      <xdr:row>11</xdr:row>
      <xdr:rowOff>88900</xdr:rowOff>
    </xdr:from>
    <xdr:to>
      <xdr:col>7</xdr:col>
      <xdr:colOff>66677</xdr:colOff>
      <xdr:row>20</xdr:row>
      <xdr:rowOff>76206</xdr:rowOff>
    </xdr:to>
    <xdr:cxnSp macro="">
      <xdr:nvCxnSpPr>
        <xdr:cNvPr id="4" name="Connecteur droit 3"/>
        <xdr:cNvCxnSpPr/>
      </xdr:nvCxnSpPr>
      <xdr:spPr>
        <a:xfrm rot="16200000" flipV="1">
          <a:off x="6110287" y="3211516"/>
          <a:ext cx="1701806" cy="3174"/>
        </a:xfrm>
        <a:prstGeom prst="line">
          <a:avLst/>
        </a:prstGeom>
        <a:ln w="38100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403225</xdr:colOff>
      <xdr:row>15</xdr:row>
      <xdr:rowOff>73025</xdr:rowOff>
    </xdr:from>
    <xdr:to>
      <xdr:col>10</xdr:col>
      <xdr:colOff>403225</xdr:colOff>
      <xdr:row>16</xdr:row>
      <xdr:rowOff>111125</xdr:rowOff>
    </xdr:to>
    <xdr:sp macro="" textlink="">
      <xdr:nvSpPr>
        <xdr:cNvPr id="5" name="ZoneTexte 4"/>
        <xdr:cNvSpPr txBox="1"/>
      </xdr:nvSpPr>
      <xdr:spPr>
        <a:xfrm>
          <a:off x="8804275" y="3092450"/>
          <a:ext cx="76200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 b="1">
              <a:solidFill>
                <a:srgbClr val="FF0000"/>
              </a:solidFill>
            </a:rPr>
            <a:t>CG=0.377</a:t>
          </a:r>
        </a:p>
      </xdr:txBody>
    </xdr:sp>
    <xdr:clientData/>
  </xdr:twoCellAnchor>
  <xdr:twoCellAnchor>
    <xdr:from>
      <xdr:col>11</xdr:col>
      <xdr:colOff>127000</xdr:colOff>
      <xdr:row>18</xdr:row>
      <xdr:rowOff>88900</xdr:rowOff>
    </xdr:from>
    <xdr:to>
      <xdr:col>11</xdr:col>
      <xdr:colOff>723900</xdr:colOff>
      <xdr:row>19</xdr:row>
      <xdr:rowOff>101600</xdr:rowOff>
    </xdr:to>
    <xdr:sp macro="" textlink="">
      <xdr:nvSpPr>
        <xdr:cNvPr id="7" name="ZoneTexte 1"/>
        <xdr:cNvSpPr txBox="1"/>
      </xdr:nvSpPr>
      <xdr:spPr>
        <a:xfrm>
          <a:off x="10071100" y="3695700"/>
          <a:ext cx="596900" cy="20320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fr-FR" sz="1100" b="1"/>
            <a:t>0,564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0.24527</cdr:x>
      <cdr:y>0.20083</cdr:y>
    </cdr:from>
    <cdr:to>
      <cdr:x>0.64506</cdr:x>
      <cdr:y>0.48714</cdr:y>
    </cdr:to>
    <cdr:sp macro="" textlink="">
      <cdr:nvSpPr>
        <cdr:cNvPr id="3" name="Connecteur droit 2"/>
        <cdr:cNvSpPr/>
      </cdr:nvSpPr>
      <cdr:spPr>
        <a:xfrm xmlns:a="http://schemas.openxmlformats.org/drawingml/2006/main" rot="5400000" flipH="1" flipV="1">
          <a:off x="1962152" y="396873"/>
          <a:ext cx="1308102" cy="2349502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0.87844</cdr:x>
      <cdr:y>0.20639</cdr:y>
    </cdr:from>
    <cdr:to>
      <cdr:x>0.88462</cdr:x>
      <cdr:y>0.84567</cdr:y>
    </cdr:to>
    <cdr:sp macro="" textlink="">
      <cdr:nvSpPr>
        <cdr:cNvPr id="7" name="Connecteur droit 6"/>
        <cdr:cNvSpPr/>
      </cdr:nvSpPr>
      <cdr:spPr>
        <a:xfrm xmlns:a="http://schemas.openxmlformats.org/drawingml/2006/main" rot="16200000" flipV="1">
          <a:off x="3720331" y="2385194"/>
          <a:ext cx="2920746" cy="36307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0.63857</cdr:x>
      <cdr:y>0.20361</cdr:y>
    </cdr:from>
    <cdr:to>
      <cdr:x>0.88061</cdr:x>
      <cdr:y>0.20361</cdr:y>
    </cdr:to>
    <cdr:sp macro="" textlink="">
      <cdr:nvSpPr>
        <cdr:cNvPr id="9" name="Connecteur droit 8"/>
        <cdr:cNvSpPr/>
      </cdr:nvSpPr>
      <cdr:spPr>
        <a:xfrm xmlns:a="http://schemas.openxmlformats.org/drawingml/2006/main">
          <a:off x="3752851" y="930274"/>
          <a:ext cx="1422400" cy="2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0.55592</cdr:x>
      <cdr:y>0.12646</cdr:y>
    </cdr:from>
    <cdr:to>
      <cdr:x>0.55754</cdr:x>
      <cdr:y>0.8468</cdr:y>
    </cdr:to>
    <cdr:sp macro="" textlink="">
      <cdr:nvSpPr>
        <cdr:cNvPr id="11" name="Connecteur droit 10"/>
        <cdr:cNvSpPr/>
      </cdr:nvSpPr>
      <cdr:spPr>
        <a:xfrm xmlns:a="http://schemas.openxmlformats.org/drawingml/2006/main" rot="5400000" flipH="1" flipV="1">
          <a:off x="1626308" y="2218568"/>
          <a:ext cx="3291106" cy="9520"/>
        </a:xfrm>
        <a:prstGeom xmlns:a="http://schemas.openxmlformats.org/drawingml/2006/main" prst="line">
          <a:avLst/>
        </a:prstGeom>
        <a:ln xmlns:a="http://schemas.openxmlformats.org/drawingml/2006/main" w="28575">
          <a:solidFill>
            <a:srgbClr val="FF0000"/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0.25608</cdr:x>
      <cdr:y>0.79013</cdr:y>
    </cdr:from>
    <cdr:to>
      <cdr:x>0.35764</cdr:x>
      <cdr:y>0.83461</cdr:y>
    </cdr:to>
    <cdr:sp macro="" textlink="">
      <cdr:nvSpPr>
        <cdr:cNvPr id="10" name="ZoneTexte 9"/>
        <cdr:cNvSpPr txBox="1"/>
      </cdr:nvSpPr>
      <cdr:spPr>
        <a:xfrm xmlns:a="http://schemas.openxmlformats.org/drawingml/2006/main">
          <a:off x="1504951" y="3609975"/>
          <a:ext cx="596900" cy="203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fr-FR" sz="1100" b="1"/>
            <a:t>0,205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66675</xdr:rowOff>
    </xdr:from>
    <xdr:to>
      <xdr:col>0</xdr:col>
      <xdr:colOff>1657350</xdr:colOff>
      <xdr:row>6</xdr:row>
      <xdr:rowOff>20568</xdr:rowOff>
    </xdr:to>
    <xdr:pic>
      <xdr:nvPicPr>
        <xdr:cNvPr id="2" name="Image 1" descr="Log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3953" b="22134"/>
        <a:stretch>
          <a:fillRect/>
        </a:stretch>
      </xdr:blipFill>
      <xdr:spPr>
        <a:xfrm>
          <a:off x="447675" y="66675"/>
          <a:ext cx="1209675" cy="1192143"/>
        </a:xfrm>
        <a:prstGeom prst="rect">
          <a:avLst/>
        </a:prstGeom>
      </xdr:spPr>
    </xdr:pic>
    <xdr:clientData/>
  </xdr:twoCellAnchor>
  <xdr:twoCellAnchor>
    <xdr:from>
      <xdr:col>5</xdr:col>
      <xdr:colOff>120649</xdr:colOff>
      <xdr:row>0</xdr:row>
      <xdr:rowOff>187325</xdr:rowOff>
    </xdr:from>
    <xdr:to>
      <xdr:col>12</xdr:col>
      <xdr:colOff>663575</xdr:colOff>
      <xdr:row>23</xdr:row>
      <xdr:rowOff>158749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314328</xdr:colOff>
      <xdr:row>17</xdr:row>
      <xdr:rowOff>76200</xdr:rowOff>
    </xdr:from>
    <xdr:to>
      <xdr:col>7</xdr:col>
      <xdr:colOff>314328</xdr:colOff>
      <xdr:row>20</xdr:row>
      <xdr:rowOff>161931</xdr:rowOff>
    </xdr:to>
    <xdr:cxnSp macro="">
      <xdr:nvCxnSpPr>
        <xdr:cNvPr id="4" name="Connecteur droit 3"/>
        <xdr:cNvCxnSpPr/>
      </xdr:nvCxnSpPr>
      <xdr:spPr>
        <a:xfrm flipV="1">
          <a:off x="7353303" y="3476625"/>
          <a:ext cx="0" cy="657231"/>
        </a:xfrm>
        <a:prstGeom prst="line">
          <a:avLst/>
        </a:prstGeom>
        <a:ln w="38100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0.29065</cdr:x>
      <cdr:y>0.24808</cdr:y>
    </cdr:from>
    <cdr:to>
      <cdr:x>0.60346</cdr:x>
      <cdr:y>0.72816</cdr:y>
    </cdr:to>
    <cdr:sp macro="" textlink="">
      <cdr:nvSpPr>
        <cdr:cNvPr id="3" name="Connecteur droit 2"/>
        <cdr:cNvSpPr/>
      </cdr:nvSpPr>
      <cdr:spPr>
        <a:xfrm xmlns:a="http://schemas.openxmlformats.org/drawingml/2006/main" rot="5400000" flipH="1" flipV="1">
          <a:off x="1536703" y="1298574"/>
          <a:ext cx="2181225" cy="1838328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0.7866</cdr:x>
      <cdr:y>0.24598</cdr:y>
    </cdr:from>
    <cdr:to>
      <cdr:x>0.79548</cdr:x>
      <cdr:y>0.87045</cdr:y>
    </cdr:to>
    <cdr:sp macro="" textlink="">
      <cdr:nvSpPr>
        <cdr:cNvPr id="7" name="Connecteur droit 6"/>
        <cdr:cNvSpPr/>
      </cdr:nvSpPr>
      <cdr:spPr>
        <a:xfrm xmlns:a="http://schemas.openxmlformats.org/drawingml/2006/main" rot="16200000" flipV="1">
          <a:off x="3230262" y="2510137"/>
          <a:ext cx="2837230" cy="52153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0.60022</cdr:x>
      <cdr:y>0.24598</cdr:y>
    </cdr:from>
    <cdr:to>
      <cdr:x>0.78985</cdr:x>
      <cdr:y>0.2463</cdr:y>
    </cdr:to>
    <cdr:sp macro="" textlink="">
      <cdr:nvSpPr>
        <cdr:cNvPr id="9" name="Connecteur droit 8"/>
        <cdr:cNvSpPr/>
      </cdr:nvSpPr>
      <cdr:spPr>
        <a:xfrm xmlns:a="http://schemas.openxmlformats.org/drawingml/2006/main">
          <a:off x="3527426" y="1117600"/>
          <a:ext cx="1114454" cy="1446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1">
              <a:lumMod val="75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/>
  <dimension ref="A3:L28"/>
  <sheetViews>
    <sheetView zoomScale="75" zoomScaleNormal="75" workbookViewId="0">
      <selection activeCell="B14" sqref="B14"/>
    </sheetView>
  </sheetViews>
  <sheetFormatPr baseColWidth="10" defaultRowHeight="15"/>
  <cols>
    <col min="1" max="1" width="33.42578125" customWidth="1"/>
    <col min="2" max="2" width="6.28515625" customWidth="1"/>
    <col min="3" max="3" width="14" customWidth="1"/>
    <col min="4" max="4" width="15.140625" customWidth="1"/>
  </cols>
  <sheetData>
    <row r="3" spans="1:5" ht="18.75">
      <c r="B3" s="41" t="s">
        <v>0</v>
      </c>
      <c r="C3" s="41"/>
      <c r="D3" s="41"/>
      <c r="E3" s="41"/>
    </row>
    <row r="5" spans="1:5" ht="18.75">
      <c r="B5" s="41" t="s">
        <v>28</v>
      </c>
      <c r="C5" s="41"/>
      <c r="D5" s="41"/>
      <c r="E5" s="41"/>
    </row>
    <row r="8" spans="1:5" ht="18.75">
      <c r="A8" s="47" t="s">
        <v>1</v>
      </c>
      <c r="B8" s="47"/>
      <c r="C8" s="47"/>
      <c r="D8" s="47"/>
      <c r="E8" s="47"/>
    </row>
    <row r="9" spans="1:5" ht="15.75" thickBot="1"/>
    <row r="10" spans="1:5">
      <c r="A10" s="2" t="s">
        <v>11</v>
      </c>
      <c r="B10" s="3"/>
      <c r="C10" s="29" t="s">
        <v>2</v>
      </c>
      <c r="D10" s="29" t="s">
        <v>13</v>
      </c>
      <c r="E10" s="30" t="s">
        <v>3</v>
      </c>
    </row>
    <row r="11" spans="1:5" ht="15.75">
      <c r="A11" s="4" t="s">
        <v>12</v>
      </c>
      <c r="B11" s="5">
        <v>758</v>
      </c>
      <c r="C11" s="31" t="s">
        <v>4</v>
      </c>
      <c r="D11" s="31" t="s">
        <v>5</v>
      </c>
      <c r="E11" s="32" t="s">
        <v>14</v>
      </c>
    </row>
    <row r="12" spans="1:5">
      <c r="A12" s="6" t="s">
        <v>6</v>
      </c>
      <c r="B12" s="7"/>
      <c r="C12" s="8">
        <v>547</v>
      </c>
      <c r="D12" s="9">
        <v>0.79200000000000004</v>
      </c>
      <c r="E12" s="10">
        <f>C12*D12</f>
        <v>433.22400000000005</v>
      </c>
    </row>
    <row r="13" spans="1:5">
      <c r="A13" s="6" t="s">
        <v>15</v>
      </c>
      <c r="B13" s="33">
        <v>50</v>
      </c>
      <c r="C13" s="8">
        <f>B13*0.72</f>
        <v>36</v>
      </c>
      <c r="D13" s="9">
        <v>1</v>
      </c>
      <c r="E13" s="10">
        <f>C13*D13</f>
        <v>36</v>
      </c>
    </row>
    <row r="14" spans="1:5">
      <c r="A14" s="6" t="s">
        <v>7</v>
      </c>
      <c r="B14" s="7"/>
      <c r="C14" s="34">
        <v>70</v>
      </c>
      <c r="D14" s="9">
        <v>1</v>
      </c>
      <c r="E14" s="10">
        <f>C14*D14</f>
        <v>70</v>
      </c>
    </row>
    <row r="15" spans="1:5">
      <c r="A15" s="6" t="s">
        <v>8</v>
      </c>
      <c r="B15" s="7"/>
      <c r="C15" s="34">
        <v>70</v>
      </c>
      <c r="D15" s="9">
        <v>1</v>
      </c>
      <c r="E15" s="10">
        <f>C15*D15</f>
        <v>70</v>
      </c>
    </row>
    <row r="16" spans="1:5">
      <c r="A16" s="6" t="s">
        <v>16</v>
      </c>
      <c r="B16" s="7"/>
      <c r="C16" s="34">
        <v>5</v>
      </c>
      <c r="D16" s="9">
        <v>1.63</v>
      </c>
      <c r="E16" s="10">
        <f>C16*D16</f>
        <v>8.1499999999999986</v>
      </c>
    </row>
    <row r="17" spans="1:12">
      <c r="A17" s="6"/>
      <c r="B17" s="7"/>
      <c r="C17" s="8"/>
      <c r="D17" s="8"/>
      <c r="E17" s="10"/>
    </row>
    <row r="18" spans="1:12">
      <c r="A18" s="6"/>
      <c r="B18" s="7"/>
      <c r="C18" s="8"/>
      <c r="D18" s="8"/>
      <c r="E18" s="10"/>
    </row>
    <row r="19" spans="1:12">
      <c r="A19" s="6"/>
      <c r="B19" s="7"/>
      <c r="C19" s="8"/>
      <c r="D19" s="8"/>
      <c r="E19" s="10"/>
    </row>
    <row r="20" spans="1:12">
      <c r="A20" s="6" t="s">
        <v>17</v>
      </c>
      <c r="B20" s="7"/>
      <c r="C20" s="8">
        <f>SUM(C12:C16)</f>
        <v>728</v>
      </c>
      <c r="D20" s="36"/>
      <c r="E20" s="10">
        <f>SUM(E12:E16)</f>
        <v>617.37400000000002</v>
      </c>
    </row>
    <row r="21" spans="1:12" ht="15.75" thickBot="1">
      <c r="A21" s="16" t="s">
        <v>18</v>
      </c>
      <c r="B21" s="17"/>
      <c r="C21" s="18">
        <v>-4</v>
      </c>
      <c r="D21" s="18">
        <v>1</v>
      </c>
      <c r="E21" s="19">
        <f>C21*D21</f>
        <v>-4</v>
      </c>
    </row>
    <row r="22" spans="1:12" ht="16.5" thickBot="1">
      <c r="A22" s="25" t="s">
        <v>20</v>
      </c>
      <c r="B22" s="26">
        <v>758</v>
      </c>
      <c r="C22" s="27">
        <f>IF((C20+C21)&gt;B22,"SURCHARGE",C20+C21)</f>
        <v>724</v>
      </c>
      <c r="D22" s="35"/>
      <c r="E22" s="28">
        <f>E20+E21</f>
        <v>613.37400000000002</v>
      </c>
    </row>
    <row r="23" spans="1:12">
      <c r="A23" s="20" t="s">
        <v>9</v>
      </c>
      <c r="B23" s="21"/>
      <c r="C23" s="22">
        <f>IF(C22="SURCHARGE",B22-(C20+C21),B22-C22)</f>
        <v>34</v>
      </c>
      <c r="D23" s="23"/>
      <c r="E23" s="24"/>
    </row>
    <row r="24" spans="1:12" ht="15.75" thickBot="1">
      <c r="A24" s="11" t="s">
        <v>19</v>
      </c>
      <c r="B24" s="12"/>
      <c r="C24" s="13">
        <f>IF(C22="SURCHARGE","--------",E22/C22)</f>
        <v>0.84720165745856357</v>
      </c>
      <c r="D24" s="14"/>
      <c r="E24" s="15"/>
    </row>
    <row r="25" spans="1:12" ht="15.75" customHeight="1">
      <c r="H25" s="44" t="s">
        <v>21</v>
      </c>
      <c r="I25" s="45"/>
      <c r="J25" s="45"/>
      <c r="K25" s="45"/>
      <c r="L25" s="46"/>
    </row>
    <row r="26" spans="1:12" ht="15.75">
      <c r="A26" s="1" t="s">
        <v>10</v>
      </c>
      <c r="H26" s="37" t="s">
        <v>25</v>
      </c>
      <c r="I26" s="43" t="s">
        <v>22</v>
      </c>
      <c r="J26" s="43"/>
      <c r="K26" s="43"/>
      <c r="L26" s="38" t="s">
        <v>26</v>
      </c>
    </row>
    <row r="27" spans="1:12" ht="15.75">
      <c r="H27" s="37" t="s">
        <v>26</v>
      </c>
      <c r="I27" s="43" t="s">
        <v>23</v>
      </c>
      <c r="J27" s="43"/>
      <c r="K27" s="43"/>
      <c r="L27" s="38" t="s">
        <v>25</v>
      </c>
    </row>
    <row r="28" spans="1:12" ht="16.5" thickBot="1">
      <c r="H28" s="39" t="s">
        <v>25</v>
      </c>
      <c r="I28" s="42" t="s">
        <v>24</v>
      </c>
      <c r="J28" s="42"/>
      <c r="K28" s="42"/>
      <c r="L28" s="40" t="s">
        <v>26</v>
      </c>
    </row>
  </sheetData>
  <sheetProtection password="CB49" sheet="1" objects="1" scenarios="1" formatCells="0" formatColumns="0" formatRows="0" insertColumns="0" insertRows="0" insertHyperlinks="0" deleteColumns="0" deleteRows="0" sort="0" autoFilter="0" pivotTables="0"/>
  <protectedRanges>
    <protectedRange sqref="C14:C16" name="Equipage"/>
    <protectedRange sqref="B13" name="carburant"/>
  </protectedRanges>
  <mergeCells count="7">
    <mergeCell ref="B3:E3"/>
    <mergeCell ref="B5:E5"/>
    <mergeCell ref="I28:K28"/>
    <mergeCell ref="I26:K26"/>
    <mergeCell ref="I27:K27"/>
    <mergeCell ref="H25:L25"/>
    <mergeCell ref="A8:E8"/>
  </mergeCells>
  <conditionalFormatting sqref="C22">
    <cfRule type="cellIs" dxfId="8" priority="1" operator="greaterThan">
      <formula>758</formula>
    </cfRule>
    <cfRule type="cellIs" dxfId="7" priority="2" operator="greaterThan">
      <formula>758</formula>
    </cfRule>
    <cfRule type="cellIs" dxfId="6" priority="3" operator="greaterThan">
      <formula>$B$22</formula>
    </cfRule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Feuil2"/>
  <dimension ref="A3:L28"/>
  <sheetViews>
    <sheetView zoomScale="75" zoomScaleNormal="75" workbookViewId="0">
      <selection activeCell="C15" sqref="C15"/>
    </sheetView>
  </sheetViews>
  <sheetFormatPr baseColWidth="10" defaultRowHeight="15"/>
  <cols>
    <col min="1" max="1" width="33.42578125" customWidth="1"/>
    <col min="2" max="2" width="6.28515625" customWidth="1"/>
    <col min="3" max="3" width="14" customWidth="1"/>
    <col min="4" max="4" width="15.140625" customWidth="1"/>
  </cols>
  <sheetData>
    <row r="3" spans="1:5" ht="18.75">
      <c r="B3" s="41" t="s">
        <v>0</v>
      </c>
      <c r="C3" s="41"/>
      <c r="D3" s="41"/>
      <c r="E3" s="41"/>
    </row>
    <row r="5" spans="1:5" ht="18.75">
      <c r="B5" s="41" t="s">
        <v>27</v>
      </c>
      <c r="C5" s="41"/>
      <c r="D5" s="41"/>
      <c r="E5" s="41"/>
    </row>
    <row r="8" spans="1:5" ht="18.75">
      <c r="A8" s="47" t="s">
        <v>1</v>
      </c>
      <c r="B8" s="47"/>
      <c r="C8" s="47"/>
      <c r="D8" s="47"/>
      <c r="E8" s="47"/>
    </row>
    <row r="9" spans="1:5" ht="15.75" thickBot="1"/>
    <row r="10" spans="1:5">
      <c r="A10" s="2" t="s">
        <v>31</v>
      </c>
      <c r="B10" s="3"/>
      <c r="C10" s="29" t="s">
        <v>2</v>
      </c>
      <c r="D10" s="29" t="s">
        <v>13</v>
      </c>
      <c r="E10" s="30" t="s">
        <v>3</v>
      </c>
    </row>
    <row r="11" spans="1:5" ht="15.75">
      <c r="A11" s="4" t="s">
        <v>12</v>
      </c>
      <c r="B11" s="5">
        <v>900</v>
      </c>
      <c r="C11" s="31" t="s">
        <v>4</v>
      </c>
      <c r="D11" s="31" t="s">
        <v>5</v>
      </c>
      <c r="E11" s="32" t="s">
        <v>14</v>
      </c>
    </row>
    <row r="12" spans="1:5">
      <c r="A12" s="6" t="s">
        <v>6</v>
      </c>
      <c r="B12" s="7"/>
      <c r="C12" s="8">
        <v>587</v>
      </c>
      <c r="D12" s="9">
        <v>0.377</v>
      </c>
      <c r="E12" s="10">
        <f>C12*D12</f>
        <v>221.29900000000001</v>
      </c>
    </row>
    <row r="13" spans="1:5">
      <c r="A13" s="6" t="s">
        <v>34</v>
      </c>
      <c r="B13" s="33">
        <v>100</v>
      </c>
      <c r="C13" s="8">
        <f>B13*0.72</f>
        <v>72</v>
      </c>
      <c r="D13" s="9">
        <v>1.1200000000000001</v>
      </c>
      <c r="E13" s="10">
        <f t="shared" ref="E13:E18" si="0">C13*D13</f>
        <v>80.640000000000015</v>
      </c>
    </row>
    <row r="14" spans="1:5">
      <c r="A14" s="6" t="s">
        <v>7</v>
      </c>
      <c r="B14" s="7"/>
      <c r="C14" s="34">
        <v>77</v>
      </c>
      <c r="D14" s="9">
        <v>0.41</v>
      </c>
      <c r="E14" s="10">
        <f t="shared" si="0"/>
        <v>31.569999999999997</v>
      </c>
    </row>
    <row r="15" spans="1:5">
      <c r="A15" s="6" t="s">
        <v>8</v>
      </c>
      <c r="B15" s="7"/>
      <c r="C15" s="34">
        <v>80</v>
      </c>
      <c r="D15" s="9">
        <v>0.41</v>
      </c>
      <c r="E15" s="10">
        <f t="shared" si="0"/>
        <v>32.799999999999997</v>
      </c>
    </row>
    <row r="16" spans="1:5">
      <c r="A16" s="6" t="s">
        <v>30</v>
      </c>
      <c r="B16" s="7"/>
      <c r="C16" s="34">
        <v>80</v>
      </c>
      <c r="D16" s="9">
        <v>1.19</v>
      </c>
      <c r="E16" s="10">
        <f t="shared" si="0"/>
        <v>95.199999999999989</v>
      </c>
    </row>
    <row r="17" spans="1:12">
      <c r="A17" s="6" t="s">
        <v>29</v>
      </c>
      <c r="B17" s="7"/>
      <c r="C17" s="34">
        <v>0</v>
      </c>
      <c r="D17" s="9">
        <v>1.19</v>
      </c>
      <c r="E17" s="10">
        <f t="shared" si="0"/>
        <v>0</v>
      </c>
    </row>
    <row r="18" spans="1:12">
      <c r="A18" s="6" t="s">
        <v>16</v>
      </c>
      <c r="B18" s="7"/>
      <c r="C18" s="34">
        <v>0</v>
      </c>
      <c r="D18" s="9">
        <v>1.9</v>
      </c>
      <c r="E18" s="10">
        <f t="shared" si="0"/>
        <v>0</v>
      </c>
    </row>
    <row r="19" spans="1:12">
      <c r="A19" s="6"/>
      <c r="B19" s="7"/>
      <c r="C19" s="8"/>
      <c r="D19" s="8"/>
      <c r="E19" s="10"/>
    </row>
    <row r="20" spans="1:12">
      <c r="A20" s="6" t="s">
        <v>17</v>
      </c>
      <c r="B20" s="7"/>
      <c r="C20" s="8">
        <f>SUM(C12:C19)</f>
        <v>896</v>
      </c>
      <c r="D20" s="36"/>
      <c r="E20" s="10">
        <f>SUM(E12:E18)</f>
        <v>461.50900000000001</v>
      </c>
    </row>
    <row r="21" spans="1:12" ht="15.75" thickBot="1">
      <c r="A21" s="16" t="s">
        <v>18</v>
      </c>
      <c r="B21" s="17"/>
      <c r="C21" s="18">
        <v>-4</v>
      </c>
      <c r="D21" s="18">
        <v>1.1200000000000001</v>
      </c>
      <c r="E21" s="19">
        <f>C21*D21</f>
        <v>-4.4800000000000004</v>
      </c>
    </row>
    <row r="22" spans="1:12" ht="16.5" thickBot="1">
      <c r="A22" s="25" t="s">
        <v>20</v>
      </c>
      <c r="B22" s="26">
        <v>900</v>
      </c>
      <c r="C22" s="27">
        <f>IF((C20+C21)&gt;B22,"SURCHARGE",C20+C21)</f>
        <v>892</v>
      </c>
      <c r="D22" s="35"/>
      <c r="E22" s="28">
        <f>E20+E21</f>
        <v>457.029</v>
      </c>
    </row>
    <row r="23" spans="1:12">
      <c r="A23" s="20" t="s">
        <v>9</v>
      </c>
      <c r="B23" s="21"/>
      <c r="C23" s="22">
        <f>IF(C22="SURCHARGE",B22-(C20+C21),B22-C22)</f>
        <v>8</v>
      </c>
      <c r="D23" s="23"/>
      <c r="E23" s="24"/>
    </row>
    <row r="24" spans="1:12" ht="15.75" thickBot="1">
      <c r="A24" s="11" t="s">
        <v>19</v>
      </c>
      <c r="B24" s="12"/>
      <c r="C24" s="13">
        <f>IF(C22="SURCHARGE","--------",E22/C22)</f>
        <v>0.51236434977578471</v>
      </c>
      <c r="D24" s="14"/>
      <c r="E24" s="15"/>
    </row>
    <row r="25" spans="1:12" ht="15.75" customHeight="1">
      <c r="H25" s="44" t="s">
        <v>21</v>
      </c>
      <c r="I25" s="45"/>
      <c r="J25" s="45"/>
      <c r="K25" s="45"/>
      <c r="L25" s="46"/>
    </row>
    <row r="26" spans="1:12" ht="15.75">
      <c r="A26" s="1" t="s">
        <v>32</v>
      </c>
      <c r="H26" s="37" t="s">
        <v>25</v>
      </c>
      <c r="I26" s="43" t="s">
        <v>22</v>
      </c>
      <c r="J26" s="43"/>
      <c r="K26" s="43"/>
      <c r="L26" s="38" t="s">
        <v>26</v>
      </c>
    </row>
    <row r="27" spans="1:12" ht="15.75">
      <c r="H27" s="37" t="s">
        <v>26</v>
      </c>
      <c r="I27" s="43" t="s">
        <v>23</v>
      </c>
      <c r="J27" s="43"/>
      <c r="K27" s="43"/>
      <c r="L27" s="38" t="s">
        <v>25</v>
      </c>
    </row>
    <row r="28" spans="1:12" ht="16.5" thickBot="1">
      <c r="H28" s="39" t="s">
        <v>25</v>
      </c>
      <c r="I28" s="42" t="s">
        <v>24</v>
      </c>
      <c r="J28" s="42"/>
      <c r="K28" s="42"/>
      <c r="L28" s="40" t="s">
        <v>26</v>
      </c>
    </row>
  </sheetData>
  <sheetProtection password="CB49" sheet="1" objects="1" scenarios="1" formatCells="0" formatColumns="0" formatRows="0" insertColumns="0" insertRows="0" insertHyperlinks="0" deleteColumns="0" deleteRows="0" sort="0" autoFilter="0" pivotTables="0"/>
  <protectedRanges>
    <protectedRange sqref="C14:C18" name="Equipage"/>
    <protectedRange sqref="B13" name="carburant"/>
  </protectedRanges>
  <mergeCells count="7">
    <mergeCell ref="I28:K28"/>
    <mergeCell ref="B3:E3"/>
    <mergeCell ref="B5:E5"/>
    <mergeCell ref="A8:E8"/>
    <mergeCell ref="H25:L25"/>
    <mergeCell ref="I26:K26"/>
    <mergeCell ref="I27:K27"/>
  </mergeCells>
  <conditionalFormatting sqref="C22">
    <cfRule type="cellIs" dxfId="5" priority="1" operator="greaterThan">
      <formula>758</formula>
    </cfRule>
    <cfRule type="cellIs" dxfId="4" priority="2" operator="greaterThan">
      <formula>758</formula>
    </cfRule>
    <cfRule type="cellIs" dxfId="3" priority="3" operator="greaterThan">
      <formula>$B$22</formula>
    </cfRule>
  </conditionalFormatting>
  <pageMargins left="0.7" right="0.7" top="0.75" bottom="0.75" header="0.3" footer="0.3"/>
  <pageSetup paperSize="9" orientation="portrait" verticalDpi="0" copies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Feuil3"/>
  <dimension ref="A3:L28"/>
  <sheetViews>
    <sheetView tabSelected="1" topLeftCell="A7" zoomScaleNormal="100" workbookViewId="0">
      <selection activeCell="C16" sqref="C16"/>
    </sheetView>
  </sheetViews>
  <sheetFormatPr baseColWidth="10" defaultRowHeight="15"/>
  <cols>
    <col min="1" max="1" width="35.85546875" customWidth="1"/>
    <col min="2" max="2" width="6.28515625" customWidth="1"/>
    <col min="3" max="3" width="14" customWidth="1"/>
    <col min="4" max="4" width="15.140625" customWidth="1"/>
  </cols>
  <sheetData>
    <row r="3" spans="1:5" ht="18.75">
      <c r="B3" s="41" t="s">
        <v>0</v>
      </c>
      <c r="C3" s="41"/>
      <c r="D3" s="41"/>
      <c r="E3" s="41"/>
    </row>
    <row r="5" spans="1:5" ht="18.75">
      <c r="B5" s="41" t="s">
        <v>35</v>
      </c>
      <c r="C5" s="41"/>
      <c r="D5" s="41"/>
      <c r="E5" s="41"/>
    </row>
    <row r="8" spans="1:5" ht="18.75">
      <c r="A8" s="47" t="s">
        <v>1</v>
      </c>
      <c r="B8" s="47"/>
      <c r="C8" s="47"/>
      <c r="D8" s="47"/>
      <c r="E8" s="47"/>
    </row>
    <row r="9" spans="1:5" ht="15.75" thickBot="1"/>
    <row r="10" spans="1:5">
      <c r="A10" s="2" t="s">
        <v>33</v>
      </c>
      <c r="B10" s="3"/>
      <c r="C10" s="29" t="s">
        <v>2</v>
      </c>
      <c r="D10" s="29" t="s">
        <v>13</v>
      </c>
      <c r="E10" s="30" t="s">
        <v>3</v>
      </c>
    </row>
    <row r="11" spans="1:5" ht="15.75">
      <c r="A11" s="4" t="s">
        <v>12</v>
      </c>
      <c r="B11" s="5">
        <v>1111</v>
      </c>
      <c r="C11" s="31" t="s">
        <v>4</v>
      </c>
      <c r="D11" s="31" t="s">
        <v>5</v>
      </c>
      <c r="E11" s="32" t="s">
        <v>14</v>
      </c>
    </row>
    <row r="12" spans="1:5">
      <c r="A12" s="6" t="s">
        <v>6</v>
      </c>
      <c r="B12" s="7"/>
      <c r="C12" s="8">
        <v>779.1</v>
      </c>
      <c r="D12" s="9">
        <v>1.042</v>
      </c>
      <c r="E12" s="10">
        <f>C12*D12</f>
        <v>811.82220000000007</v>
      </c>
    </row>
    <row r="13" spans="1:5">
      <c r="A13" s="6" t="s">
        <v>36</v>
      </c>
      <c r="B13" s="33">
        <v>120</v>
      </c>
      <c r="C13" s="8">
        <f>B13*0.72</f>
        <v>86.399999999999991</v>
      </c>
      <c r="D13" s="9">
        <v>1.2190000000000001</v>
      </c>
      <c r="E13" s="10">
        <f t="shared" ref="E13:E19" si="0">C13*D13</f>
        <v>105.3216</v>
      </c>
    </row>
    <row r="14" spans="1:5">
      <c r="A14" s="6" t="s">
        <v>7</v>
      </c>
      <c r="B14" s="7"/>
      <c r="C14" s="49">
        <v>75</v>
      </c>
      <c r="D14" s="9">
        <v>0.95</v>
      </c>
      <c r="E14" s="10">
        <f t="shared" si="0"/>
        <v>71.25</v>
      </c>
    </row>
    <row r="15" spans="1:5">
      <c r="A15" s="6" t="s">
        <v>8</v>
      </c>
      <c r="B15" s="7"/>
      <c r="C15" s="49">
        <v>75</v>
      </c>
      <c r="D15" s="9">
        <v>0.95</v>
      </c>
      <c r="E15" s="10">
        <f t="shared" si="0"/>
        <v>71.25</v>
      </c>
    </row>
    <row r="16" spans="1:5">
      <c r="A16" s="6" t="s">
        <v>30</v>
      </c>
      <c r="B16" s="7"/>
      <c r="C16" s="49">
        <v>85</v>
      </c>
      <c r="D16" s="9">
        <v>1.8540000000000001</v>
      </c>
      <c r="E16" s="10">
        <f t="shared" si="0"/>
        <v>157.59</v>
      </c>
    </row>
    <row r="17" spans="1:12">
      <c r="A17" s="6" t="s">
        <v>29</v>
      </c>
      <c r="B17" s="7"/>
      <c r="C17" s="49">
        <v>0</v>
      </c>
      <c r="D17" s="9">
        <v>1.8540000000000001</v>
      </c>
      <c r="E17" s="10">
        <f t="shared" si="0"/>
        <v>0</v>
      </c>
    </row>
    <row r="18" spans="1:12">
      <c r="A18" s="6" t="s">
        <v>37</v>
      </c>
      <c r="B18" s="7"/>
      <c r="C18" s="49">
        <v>0</v>
      </c>
      <c r="D18" s="9">
        <v>2.4129999999999998</v>
      </c>
      <c r="E18" s="10">
        <f t="shared" si="0"/>
        <v>0</v>
      </c>
    </row>
    <row r="19" spans="1:12">
      <c r="A19" s="6" t="s">
        <v>38</v>
      </c>
      <c r="B19" s="48"/>
      <c r="C19" s="49">
        <v>0</v>
      </c>
      <c r="D19" s="9">
        <v>3.1240000000000001</v>
      </c>
      <c r="E19" s="10">
        <f t="shared" si="0"/>
        <v>0</v>
      </c>
    </row>
    <row r="20" spans="1:12">
      <c r="A20" s="6" t="s">
        <v>17</v>
      </c>
      <c r="B20" s="7"/>
      <c r="C20" s="8">
        <f>SUM(C12:C19)</f>
        <v>1100.5</v>
      </c>
      <c r="D20" s="36"/>
      <c r="E20" s="10">
        <f>SUM(E12:E18)</f>
        <v>1217.2338</v>
      </c>
    </row>
    <row r="21" spans="1:12" ht="15.75" thickBot="1">
      <c r="A21" s="16" t="s">
        <v>18</v>
      </c>
      <c r="B21" s="17"/>
      <c r="C21" s="18">
        <v>-4</v>
      </c>
      <c r="D21" s="18">
        <v>1.2190000000000001</v>
      </c>
      <c r="E21" s="19">
        <f>C21*D21</f>
        <v>-4.8760000000000003</v>
      </c>
    </row>
    <row r="22" spans="1:12" ht="16.5" thickBot="1">
      <c r="A22" s="25" t="s">
        <v>20</v>
      </c>
      <c r="B22" s="26">
        <v>1111</v>
      </c>
      <c r="C22" s="27">
        <f>IF((C20+C21)&gt;B22,"SURCHARGE",C20+C21)</f>
        <v>1096.5</v>
      </c>
      <c r="D22" s="35"/>
      <c r="E22" s="28">
        <f>E20+E21</f>
        <v>1212.3578</v>
      </c>
    </row>
    <row r="23" spans="1:12">
      <c r="A23" s="20" t="s">
        <v>9</v>
      </c>
      <c r="B23" s="21"/>
      <c r="C23" s="22">
        <f>IF(C22="SURCHARGE",B22-(C20+C21),B22-C22)</f>
        <v>14.5</v>
      </c>
      <c r="D23" s="23"/>
      <c r="E23" s="24"/>
    </row>
    <row r="24" spans="1:12" ht="15.75" thickBot="1">
      <c r="A24" s="11" t="s">
        <v>19</v>
      </c>
      <c r="B24" s="12"/>
      <c r="C24" s="13">
        <f>IF(C22="SURCHARGE","--------",E22/C22)</f>
        <v>1.1056614683082535</v>
      </c>
      <c r="D24" s="14"/>
      <c r="E24" s="15"/>
    </row>
    <row r="25" spans="1:12" ht="15.75" customHeight="1">
      <c r="H25" s="44" t="s">
        <v>21</v>
      </c>
      <c r="I25" s="45"/>
      <c r="J25" s="45"/>
      <c r="K25" s="45"/>
      <c r="L25" s="46"/>
    </row>
    <row r="26" spans="1:12" ht="15.75">
      <c r="A26" s="1"/>
      <c r="H26" s="37" t="s">
        <v>25</v>
      </c>
      <c r="I26" s="43" t="s">
        <v>22</v>
      </c>
      <c r="J26" s="43"/>
      <c r="K26" s="43"/>
      <c r="L26" s="38" t="s">
        <v>26</v>
      </c>
    </row>
    <row r="27" spans="1:12" ht="15.75">
      <c r="H27" s="37" t="s">
        <v>26</v>
      </c>
      <c r="I27" s="43" t="s">
        <v>23</v>
      </c>
      <c r="J27" s="43"/>
      <c r="K27" s="43"/>
      <c r="L27" s="38" t="s">
        <v>25</v>
      </c>
    </row>
    <row r="28" spans="1:12" ht="16.5" thickBot="1">
      <c r="H28" s="39" t="s">
        <v>25</v>
      </c>
      <c r="I28" s="42" t="s">
        <v>24</v>
      </c>
      <c r="J28" s="42"/>
      <c r="K28" s="42"/>
      <c r="L28" s="40" t="s">
        <v>26</v>
      </c>
    </row>
  </sheetData>
  <sheetProtection password="CB49" sheet="1" objects="1" scenarios="1" formatCells="0" formatColumns="0" formatRows="0" insertColumns="0" insertRows="0" insertHyperlinks="0" deleteColumns="0" deleteRows="0" sort="0" autoFilter="0" pivotTables="0"/>
  <protectedRanges>
    <protectedRange sqref="C14:C18" name="Equipage"/>
    <protectedRange sqref="B19" name="carburant ar"/>
    <protectedRange sqref="B13" name="carburant"/>
  </protectedRanges>
  <mergeCells count="7">
    <mergeCell ref="I28:K28"/>
    <mergeCell ref="B3:E3"/>
    <mergeCell ref="B5:E5"/>
    <mergeCell ref="A8:E8"/>
    <mergeCell ref="H25:L25"/>
    <mergeCell ref="I26:K26"/>
    <mergeCell ref="I27:K27"/>
  </mergeCells>
  <conditionalFormatting sqref="C22">
    <cfRule type="cellIs" dxfId="2" priority="1" operator="greaterThan">
      <formula>758</formula>
    </cfRule>
    <cfRule type="cellIs" dxfId="1" priority="2" operator="greaterThan">
      <formula>758</formula>
    </cfRule>
    <cfRule type="cellIs" dxfId="0" priority="3" operator="greaterThan">
      <formula>$B$22</formula>
    </cfRule>
  </conditionalFormatting>
  <pageMargins left="0.7" right="0.7" top="0.75" bottom="0.75" header="0.3" footer="0.3"/>
  <pageSetup paperSize="9" orientation="portrait" verticalDpi="0" copies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F-GCNP</vt:lpstr>
      <vt:lpstr>F-GIKO</vt:lpstr>
      <vt:lpstr>F-HPGX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Jean-Claude</dc:creator>
  <cp:lastModifiedBy>Jean-Claude</cp:lastModifiedBy>
  <cp:lastPrinted>2011-09-15T05:58:01Z</cp:lastPrinted>
  <dcterms:created xsi:type="dcterms:W3CDTF">2011-08-25T20:08:33Z</dcterms:created>
  <dcterms:modified xsi:type="dcterms:W3CDTF">2013-11-24T19:33:57Z</dcterms:modified>
</cp:coreProperties>
</file>